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15" windowWidth="11580" windowHeight="47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<sst xmlns="http://schemas.openxmlformats.org/spreadsheetml/2006/main" count="156" uniqueCount="111">
  <si>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</si>
  <si>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</si>
  <si>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</si>
  <si>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</si>
  <si>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</si>
  <si>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</si>
  <si>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</si>
  <si>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</si>
  <si>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</si>
  <si>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</si>
  <si>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</si>
  <si>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</si>
  <si>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</si>
  <si>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</si>
  <si>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</si>
  <si>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</si>
  <si>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</si>
  <si>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</si>
  <si>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</si>
  <si>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</si>
  <si>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</si>
  <si>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</si>
  <si>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</si>
  <si>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</si>
  <si>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</si>
  <si>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</si>
  <si>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</si>
  <si>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</si>
  <si>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</si>
  <si>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</si>
  <si>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</si>
  <si>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</si>
  <si>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</si>
  <si>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</si>
  <si>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</si>
  <si>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</si>
  <si>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</si>
  <si>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</si>
  <si>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</si>
  <si>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</si>
  <si>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</si>
  <si>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</si>
  <si>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</si>
  <si>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</si>
  <si>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</si>
  <si>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</si>
  <si>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</si>
  <si>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</si>
  <si>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</si>
  <si>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</si>
  <si>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</si>
  <si>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</si>
  <si>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</si>
  <si>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</si>
  <si>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</si>
  <si>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</si>
  <si>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</si>
  <si>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</si>
  <si>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</si>
  <si>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</si>
  <si>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</si>
  <si>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</si>
  <si>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</si>
  <si>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</si>
  <si>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</si>
  <si>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</si>
  <si>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</si>
  <si>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</si>
  <si>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</si>
  <si>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</si>
  <si>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</si>
  <si>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</si>
  <si>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</si>
  <si>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</si>
  <si>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</si>
  <si>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</si>
  <si>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</si>
  <si>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</si>
  <si>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</si>
  <si>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</si>
  <si>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</si>
  <si>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</si>
  <si>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</si>
  <si>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</si>
  <si>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</si>
  <si>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</si>
  <si>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</si>
  <si>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</si>
  <si>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</si>
  <si>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</si>
  <si>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</si>
  <si>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</si>
  <si>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</si>
  <si>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</si>
  <si>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</si>
  <si>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</si>
  <si>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</si>
  <si>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</si>
  <si>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</si>
  <si>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</si>
  <si>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</si>
  <si>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</si>
  <si>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</si>
  <si>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</si>
  <si>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</si>
  <si>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</si>
  <si>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</si>
  <si>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</si>
  <si>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</si>
  <si>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</si>
  <si>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19.02.2014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</si>
</sst>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3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33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 wrapText="1"/>
    </xf>
    <xf numFmtId="201" fontId="5" fillId="33" borderId="13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33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33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33" borderId="17" xfId="0" applyNumberFormat="1" applyFont="1" applyFill="1" applyBorder="1" applyAlignment="1">
      <alignment wrapText="1"/>
    </xf>
    <xf numFmtId="201" fontId="5" fillId="33" borderId="17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33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wrapText="1"/>
    </xf>
    <xf numFmtId="201" fontId="5" fillId="33" borderId="16" xfId="0" applyNumberFormat="1" applyFont="1" applyFill="1" applyBorder="1" applyAlignment="1">
      <alignment/>
    </xf>
    <xf numFmtId="189" fontId="5" fillId="33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34" borderId="0" xfId="0" applyFont="1" applyFill="1" applyAlignment="1">
      <alignment/>
    </xf>
    <xf numFmtId="201" fontId="6" fillId="33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33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4769.4</c:v>
                </c:pt>
                <c:pt idx="1">
                  <c:v>4079.8</c:v>
                </c:pt>
                <c:pt idx="2">
                  <c:v>231.8</c:v>
                </c:pt>
                <c:pt idx="3">
                  <c:v>457.79999999999944</c:v>
                </c:pt>
              </c:numCache>
            </c:numRef>
          </c:val>
          <c:shape val="box"/>
        </c:ser>
        <c:shape val="box"/>
        <c:axId val="54684723"/>
        <c:axId val="22400460"/>
      </c:bar3D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00460"/>
        <c:crosses val="autoZero"/>
        <c:auto val="1"/>
        <c:lblOffset val="100"/>
        <c:tickLblSkip val="1"/>
        <c:noMultiLvlLbl val="0"/>
      </c:catAx>
      <c:valAx>
        <c:axId val="2240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28603.100000000002</c:v>
                </c:pt>
                <c:pt idx="1">
                  <c:v>26068</c:v>
                </c:pt>
                <c:pt idx="2">
                  <c:v>0.1</c:v>
                </c:pt>
                <c:pt idx="3">
                  <c:v>2299</c:v>
                </c:pt>
                <c:pt idx="4">
                  <c:v>167.9</c:v>
                </c:pt>
                <c:pt idx="5">
                  <c:v>4</c:v>
                </c:pt>
                <c:pt idx="6">
                  <c:v>64.10000000000227</c:v>
                </c:pt>
              </c:numCache>
            </c:numRef>
          </c:val>
          <c:shape val="box"/>
        </c:ser>
        <c:shape val="box"/>
        <c:axId val="277549"/>
        <c:axId val="2497942"/>
      </c:bar3D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19758.4</c:v>
                </c:pt>
                <c:pt idx="1">
                  <c:v>17172.9</c:v>
                </c:pt>
                <c:pt idx="2">
                  <c:v>418.70000000000005</c:v>
                </c:pt>
                <c:pt idx="3">
                  <c:v>308</c:v>
                </c:pt>
                <c:pt idx="4">
                  <c:v>351.80000000000007</c:v>
                </c:pt>
                <c:pt idx="5">
                  <c:v>219</c:v>
                </c:pt>
                <c:pt idx="6">
                  <c:v>1288</c:v>
                </c:pt>
              </c:numCache>
            </c:numRef>
          </c:val>
          <c:shape val="box"/>
        </c:ser>
        <c:shape val="box"/>
        <c:axId val="22481479"/>
        <c:axId val="1006720"/>
      </c:bar3D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4130.099999999999</c:v>
                </c:pt>
                <c:pt idx="1">
                  <c:v>3384.2</c:v>
                </c:pt>
                <c:pt idx="2">
                  <c:v>23.5</c:v>
                </c:pt>
                <c:pt idx="3">
                  <c:v>51.5</c:v>
                </c:pt>
                <c:pt idx="5">
                  <c:v>670.8999999999996</c:v>
                </c:pt>
              </c:numCache>
            </c:numRef>
          </c:val>
          <c:shape val="box"/>
        </c:ser>
        <c:shape val="box"/>
        <c:axId val="9060481"/>
        <c:axId val="14435466"/>
      </c:bar3D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1269.3999999999999</c:v>
                </c:pt>
                <c:pt idx="1">
                  <c:v>906.0999999999999</c:v>
                </c:pt>
                <c:pt idx="2">
                  <c:v>6.6</c:v>
                </c:pt>
                <c:pt idx="3">
                  <c:v>17</c:v>
                </c:pt>
                <c:pt idx="4">
                  <c:v>339.69999999999993</c:v>
                </c:pt>
              </c:numCache>
            </c:numRef>
          </c:val>
          <c:shape val="box"/>
        </c:ser>
        <c:shape val="box"/>
        <c:axId val="62810331"/>
        <c:axId val="28422068"/>
      </c:bar3D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22068"/>
        <c:crosses val="autoZero"/>
        <c:auto val="1"/>
        <c:lblOffset val="100"/>
        <c:tickLblSkip val="2"/>
        <c:noMultiLvlLbl val="0"/>
      </c:catAx>
      <c:valAx>
        <c:axId val="284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10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273.3</c:v>
                </c:pt>
                <c:pt idx="1">
                  <c:v>244.8</c:v>
                </c:pt>
                <c:pt idx="2">
                  <c:v>4.6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54472021"/>
        <c:axId val="20486142"/>
      </c:bar3D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50157551"/>
        <c:axId val="48764776"/>
      </c:bar3D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7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28603.100000000002</c:v>
                </c:pt>
                <c:pt idx="1">
                  <c:v>19758.4</c:v>
                </c:pt>
                <c:pt idx="2">
                  <c:v>4130.099999999999</c:v>
                </c:pt>
                <c:pt idx="3">
                  <c:v>1269.3999999999999</c:v>
                </c:pt>
                <c:pt idx="4">
                  <c:v>273.3</c:v>
                </c:pt>
                <c:pt idx="5">
                  <c:v>4769.4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36229801"/>
        <c:axId val="57632754"/>
      </c:bar3D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52517.100000000006</c:v>
                </c:pt>
                <c:pt idx="1">
                  <c:v>827.7</c:v>
                </c:pt>
                <c:pt idx="2">
                  <c:v>2616.7999999999997</c:v>
                </c:pt>
                <c:pt idx="3">
                  <c:v>706.7</c:v>
                </c:pt>
                <c:pt idx="4">
                  <c:v>418.80000000000007</c:v>
                </c:pt>
                <c:pt idx="5">
                  <c:v>10574.699999999997</c:v>
                </c:pt>
              </c:numCache>
            </c:numRef>
          </c:val>
          <c:shape val="box"/>
        </c:ser>
        <c:shape val="box"/>
        <c:axId val="48932739"/>
        <c:axId val="37741468"/>
      </c:bar3D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6" sqref="D146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46702.3</v>
      </c>
      <c r="C6" s="56">
        <f>139031.6+971.7</f>
        <v>140003.30000000002</v>
      </c>
      <c r="D6" s="57">
        <f>7985.1+539+415.1+9890.7+509.1+95.4+495.3+8129.6+543.8</f>
        <v>28603.100000000002</v>
      </c>
      <c r="E6" s="3">
        <f>D6/D134*100</f>
        <v>42.27363150256127</v>
      </c>
      <c r="F6" s="3">
        <f>D6/B6*100</f>
        <v>61.24559175886412</v>
      </c>
      <c r="G6" s="3">
        <f aca="true" t="shared" si="0" ref="G6:G41">D6/C6*100</f>
        <v>20.43030414283092</v>
      </c>
      <c r="H6" s="3">
        <f>B6-D6</f>
        <v>18099.2</v>
      </c>
      <c r="I6" s="3">
        <f aca="true" t="shared" si="1" ref="I6:I41">C6-D6</f>
        <v>111400.20000000001</v>
      </c>
    </row>
    <row r="7" spans="1:9" ht="18">
      <c r="A7" s="31" t="s">
        <v>3</v>
      </c>
      <c r="B7" s="52">
        <v>37188</v>
      </c>
      <c r="C7" s="53">
        <f>110781+795-0.1</f>
        <v>111575.9</v>
      </c>
      <c r="D7" s="54">
        <f>7985.1+61.4+9890.7+1.2+8129.6</f>
        <v>26068</v>
      </c>
      <c r="E7" s="1">
        <f>D7/D6*100</f>
        <v>91.13697466358542</v>
      </c>
      <c r="F7" s="1">
        <f>D7/B7*100</f>
        <v>70.09788103689361</v>
      </c>
      <c r="G7" s="1">
        <f t="shared" si="0"/>
        <v>23.36346827585527</v>
      </c>
      <c r="H7" s="1">
        <f>B7-D7</f>
        <v>11120</v>
      </c>
      <c r="I7" s="1">
        <f t="shared" si="1"/>
        <v>85507.9</v>
      </c>
    </row>
    <row r="8" spans="1:9" ht="18">
      <c r="A8" s="31" t="s">
        <v>2</v>
      </c>
      <c r="B8" s="52">
        <v>3</v>
      </c>
      <c r="C8" s="53">
        <v>7.6</v>
      </c>
      <c r="D8" s="54">
        <f>0.1</f>
        <v>0.1</v>
      </c>
      <c r="E8" s="13">
        <f>D8/D6*100</f>
        <v>0.00034961245459408244</v>
      </c>
      <c r="F8" s="1">
        <f>D8/B8*100</f>
        <v>3.3333333333333335</v>
      </c>
      <c r="G8" s="1">
        <f t="shared" si="0"/>
        <v>1.3157894736842106</v>
      </c>
      <c r="H8" s="1">
        <f aca="true" t="shared" si="2" ref="H8:H30">B8-D8</f>
        <v>2.9</v>
      </c>
      <c r="I8" s="1">
        <f t="shared" si="1"/>
        <v>7.5</v>
      </c>
    </row>
    <row r="9" spans="1:9" ht="18">
      <c r="A9" s="31" t="s">
        <v>1</v>
      </c>
      <c r="B9" s="52">
        <v>2999.1</v>
      </c>
      <c r="C9" s="53">
        <v>8641.5</v>
      </c>
      <c r="D9" s="58">
        <f>538.7+346.9+429.4+56.3+419.6+508.1</f>
        <v>2299</v>
      </c>
      <c r="E9" s="1">
        <f>D9/D6*100</f>
        <v>8.037590331117956</v>
      </c>
      <c r="F9" s="1">
        <f aca="true" t="shared" si="3" ref="F9:F39">D9/B9*100</f>
        <v>76.65633023240306</v>
      </c>
      <c r="G9" s="1">
        <f t="shared" si="0"/>
        <v>26.60417751547764</v>
      </c>
      <c r="H9" s="1">
        <f t="shared" si="2"/>
        <v>700.0999999999999</v>
      </c>
      <c r="I9" s="1">
        <f t="shared" si="1"/>
        <v>6342.5</v>
      </c>
    </row>
    <row r="10" spans="1:9" ht="18">
      <c r="A10" s="31" t="s">
        <v>0</v>
      </c>
      <c r="B10" s="52">
        <v>6344.3</v>
      </c>
      <c r="C10" s="53">
        <f>18870.2+144.6</f>
        <v>19014.8</v>
      </c>
      <c r="D10" s="59">
        <f>1.1+76.7+36.7+34.9+18.5</f>
        <v>167.9</v>
      </c>
      <c r="E10" s="1">
        <f>D10/D6*100</f>
        <v>0.5869993112634644</v>
      </c>
      <c r="F10" s="1">
        <f t="shared" si="3"/>
        <v>2.6464700597386632</v>
      </c>
      <c r="G10" s="1">
        <f t="shared" si="0"/>
        <v>0.882996402802028</v>
      </c>
      <c r="H10" s="1">
        <f t="shared" si="2"/>
        <v>6176.400000000001</v>
      </c>
      <c r="I10" s="1">
        <f t="shared" si="1"/>
        <v>18846.899999999998</v>
      </c>
    </row>
    <row r="11" spans="1:9" ht="18">
      <c r="A11" s="31" t="s">
        <v>15</v>
      </c>
      <c r="B11" s="52">
        <v>20.7</v>
      </c>
      <c r="C11" s="53">
        <v>232.9</v>
      </c>
      <c r="D11" s="54">
        <f>4</f>
        <v>4</v>
      </c>
      <c r="E11" s="1">
        <f>D11/D6*100</f>
        <v>0.013984498183763298</v>
      </c>
      <c r="F11" s="1">
        <f t="shared" si="3"/>
        <v>19.32367149758454</v>
      </c>
      <c r="G11" s="1">
        <f t="shared" si="0"/>
        <v>1.7174753112924002</v>
      </c>
      <c r="H11" s="1">
        <f t="shared" si="2"/>
        <v>16.7</v>
      </c>
      <c r="I11" s="1">
        <f t="shared" si="1"/>
        <v>228.9</v>
      </c>
    </row>
    <row r="12" spans="1:9" ht="18.75" thickBot="1">
      <c r="A12" s="31" t="s">
        <v>36</v>
      </c>
      <c r="B12" s="53">
        <f>B6-B7-B8-B9-B10-B11</f>
        <v>147.20000000000238</v>
      </c>
      <c r="C12" s="53">
        <f>C6-C7-C8-C9-C10-C11</f>
        <v>530.6000000000255</v>
      </c>
      <c r="D12" s="53">
        <f>D6-D7-D8-D9-D10-D11</f>
        <v>64.10000000000227</v>
      </c>
      <c r="E12" s="1">
        <f>D12/D6*100</f>
        <v>0.22410158339481479</v>
      </c>
      <c r="F12" s="1">
        <f t="shared" si="3"/>
        <v>43.54619565217475</v>
      </c>
      <c r="G12" s="1">
        <f t="shared" si="0"/>
        <v>12.080663399924461</v>
      </c>
      <c r="H12" s="1">
        <f t="shared" si="2"/>
        <v>83.10000000000011</v>
      </c>
      <c r="I12" s="1">
        <f t="shared" si="1"/>
        <v>466.5000000000232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5329.2+6976.4+310.1+0.1+574.9+417.4+5396.4+2+668.9+83</f>
        <v>19758.4</v>
      </c>
      <c r="E17" s="3">
        <f>D17/D134*100</f>
        <v>29.20170613255929</v>
      </c>
      <c r="F17" s="3">
        <f>D17/B17*100</f>
        <v>61.469730861485914</v>
      </c>
      <c r="G17" s="3">
        <f t="shared" si="0"/>
        <v>20.48988903868091</v>
      </c>
      <c r="H17" s="3">
        <f>B17-D17</f>
        <v>12384.899999999998</v>
      </c>
      <c r="I17" s="3">
        <f t="shared" si="1"/>
        <v>76671.6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5127.2+6545.1+310.1+0.1+5190.4</f>
        <v>17172.9</v>
      </c>
      <c r="E18" s="1">
        <f>D18/D17*100</f>
        <v>86.91442626933356</v>
      </c>
      <c r="F18" s="1">
        <f t="shared" si="3"/>
        <v>69.8744344259627</v>
      </c>
      <c r="G18" s="1">
        <f t="shared" si="0"/>
        <v>22.786971821641448</v>
      </c>
      <c r="H18" s="1">
        <f t="shared" si="2"/>
        <v>7403.899999999998</v>
      </c>
      <c r="I18" s="1">
        <f t="shared" si="1"/>
        <v>58189.9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15+99.7+173.8+0.6+107.5+22.1</f>
        <v>418.70000000000005</v>
      </c>
      <c r="E19" s="1">
        <f>D19/D17*100</f>
        <v>2.1190987124463523</v>
      </c>
      <c r="F19" s="1">
        <f t="shared" si="3"/>
        <v>39.87998857034004</v>
      </c>
      <c r="G19" s="1">
        <f t="shared" si="0"/>
        <v>12.20415063542031</v>
      </c>
      <c r="H19" s="1">
        <f t="shared" si="2"/>
        <v>631.2</v>
      </c>
      <c r="I19" s="1">
        <f t="shared" si="1"/>
        <v>3012.1000000000004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50.7+162.6+43.4+2.3+47.2+1.8</f>
        <v>308</v>
      </c>
      <c r="E20" s="1">
        <f>D20/D17*100</f>
        <v>1.5588306745485463</v>
      </c>
      <c r="F20" s="1">
        <f t="shared" si="3"/>
        <v>70.70707070707071</v>
      </c>
      <c r="G20" s="1">
        <f t="shared" si="0"/>
        <v>23.697776409940754</v>
      </c>
      <c r="H20" s="1">
        <f t="shared" si="2"/>
        <v>127.60000000000002</v>
      </c>
      <c r="I20" s="1">
        <f t="shared" si="1"/>
        <v>991.7</v>
      </c>
    </row>
    <row r="21" spans="1:9" ht="18">
      <c r="A21" s="31" t="s">
        <v>0</v>
      </c>
      <c r="B21" s="52">
        <v>3808.6</v>
      </c>
      <c r="C21" s="53">
        <v>9811.5</v>
      </c>
      <c r="D21" s="54">
        <f>36.6+15.7+3.3+2+290.1+4.1</f>
        <v>351.80000000000007</v>
      </c>
      <c r="E21" s="1">
        <f>D21/D17*100</f>
        <v>1.780508543201879</v>
      </c>
      <c r="F21" s="1">
        <f t="shared" si="3"/>
        <v>9.236989970067743</v>
      </c>
      <c r="G21" s="1">
        <f t="shared" si="0"/>
        <v>3.585588340213016</v>
      </c>
      <c r="H21" s="1">
        <f t="shared" si="2"/>
        <v>3456.7999999999997</v>
      </c>
      <c r="I21" s="1">
        <f t="shared" si="1"/>
        <v>9459.7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14.2+80.1+19.7+105</f>
        <v>219</v>
      </c>
      <c r="E22" s="1">
        <f>D22/D17*100</f>
        <v>1.1083893432666612</v>
      </c>
      <c r="F22" s="1">
        <f t="shared" si="3"/>
        <v>96.26373626373626</v>
      </c>
      <c r="G22" s="1">
        <f t="shared" si="0"/>
        <v>32.08791208791209</v>
      </c>
      <c r="H22" s="1">
        <f t="shared" si="2"/>
        <v>8.5</v>
      </c>
      <c r="I22" s="1">
        <f t="shared" si="1"/>
        <v>463.5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1288</v>
      </c>
      <c r="E23" s="1">
        <f>D23/D17*100</f>
        <v>6.518746457203012</v>
      </c>
      <c r="F23" s="1">
        <f t="shared" si="3"/>
        <v>62.98596508386718</v>
      </c>
      <c r="G23" s="1">
        <f t="shared" si="0"/>
        <v>22.044602666575397</v>
      </c>
      <c r="H23" s="1">
        <f t="shared" si="2"/>
        <v>756.9000000000001</v>
      </c>
      <c r="I23" s="1">
        <f t="shared" si="1"/>
        <v>4554.699999999997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1347.1+62.9+5.5+1121.1+3+1.1+2.6+0.1+234+6+147.2+4.6+1039.4+104.2+50.8+0.5</f>
        <v>4130.099999999999</v>
      </c>
      <c r="E31" s="3">
        <f>D31/D134*100</f>
        <v>6.1040350685320215</v>
      </c>
      <c r="F31" s="3">
        <f>D31/B31*100</f>
        <v>67.25232853513971</v>
      </c>
      <c r="G31" s="3">
        <f t="shared" si="0"/>
        <v>22.417564523570437</v>
      </c>
      <c r="H31" s="3">
        <f aca="true" t="shared" si="4" ref="H31:H41">B31-D31</f>
        <v>2011.1000000000004</v>
      </c>
      <c r="I31" s="3">
        <f t="shared" si="1"/>
        <v>14293.400000000001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1119.5+1121.1+1039.4+104.2</f>
        <v>3384.2</v>
      </c>
      <c r="E32" s="1">
        <f>D32/D31*100</f>
        <v>81.93990460279412</v>
      </c>
      <c r="F32" s="1">
        <f t="shared" si="3"/>
        <v>74.55991539800392</v>
      </c>
      <c r="G32" s="1">
        <f t="shared" si="0"/>
        <v>24.25028483801853</v>
      </c>
      <c r="H32" s="1">
        <f t="shared" si="4"/>
        <v>1154.6999999999998</v>
      </c>
      <c r="I32" s="1">
        <f t="shared" si="1"/>
        <v>10571.099999999999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1+2.5+0.8+6+1.4+0.1+11.2+0.5</f>
        <v>23.5</v>
      </c>
      <c r="E34" s="1">
        <f>D34/D31*100</f>
        <v>0.5689934868405124</v>
      </c>
      <c r="F34" s="1">
        <f t="shared" si="3"/>
        <v>4.730273752012883</v>
      </c>
      <c r="G34" s="1">
        <f t="shared" si="0"/>
        <v>2.425931660988954</v>
      </c>
      <c r="H34" s="1">
        <f t="shared" si="4"/>
        <v>473.3</v>
      </c>
      <c r="I34" s="1">
        <f t="shared" si="1"/>
        <v>945.2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38.5+5.5+3+4.5</f>
        <v>51.5</v>
      </c>
      <c r="E35" s="21">
        <f>D35/D31*100</f>
        <v>1.2469431732887826</v>
      </c>
      <c r="F35" s="21">
        <f t="shared" si="3"/>
        <v>44.320137693631665</v>
      </c>
      <c r="G35" s="21">
        <f t="shared" si="0"/>
        <v>14.773379231210557</v>
      </c>
      <c r="H35" s="21">
        <f t="shared" si="4"/>
        <v>64.7</v>
      </c>
      <c r="I35" s="21">
        <f t="shared" si="1"/>
        <v>297.1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670.8999999999996</v>
      </c>
      <c r="E37" s="1">
        <f>D37/D31*100</f>
        <v>16.244158737076578</v>
      </c>
      <c r="F37" s="1">
        <f t="shared" si="3"/>
        <v>68.1462671406805</v>
      </c>
      <c r="G37" s="1">
        <f t="shared" si="0"/>
        <v>21.37372965051449</v>
      </c>
      <c r="H37" s="1">
        <f>B37-D37</f>
        <v>313.6000000000006</v>
      </c>
      <c r="I37" s="1">
        <f t="shared" si="1"/>
        <v>2468.0000000000014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>
        <f>39.9+10</f>
        <v>49.9</v>
      </c>
      <c r="E41" s="3">
        <f>D41/D134*100</f>
        <v>0.07374914649033872</v>
      </c>
      <c r="F41" s="3">
        <f>D41/B41*100</f>
        <v>28.944315545243615</v>
      </c>
      <c r="G41" s="3">
        <f t="shared" si="0"/>
        <v>9.648105181747873</v>
      </c>
      <c r="H41" s="3">
        <f t="shared" si="4"/>
        <v>122.5</v>
      </c>
      <c r="I41" s="3">
        <f t="shared" si="1"/>
        <v>467.30000000000007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179.7+225.2+3.4+199.4</f>
        <v>607.6999999999999</v>
      </c>
      <c r="E43" s="3">
        <f>D43/D134*100</f>
        <v>0.8981434132701168</v>
      </c>
      <c r="F43" s="3">
        <f>D43/B43*100</f>
        <v>66.29936722670739</v>
      </c>
      <c r="G43" s="3">
        <f aca="true" t="shared" si="5" ref="G43:G73">D43/C43*100</f>
        <v>22.100592791940937</v>
      </c>
      <c r="H43" s="3">
        <f>B43-D43</f>
        <v>308.9000000000001</v>
      </c>
      <c r="I43" s="3">
        <f aca="true" t="shared" si="6" ref="I43:I74">C43-D43</f>
        <v>2142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179.7+201.3+187</f>
        <v>568</v>
      </c>
      <c r="E44" s="1">
        <f>D44/D43*100</f>
        <v>93.46717130162911</v>
      </c>
      <c r="F44" s="1">
        <f aca="true" t="shared" si="7" ref="F44:F71">D44/B44*100</f>
        <v>72.264631043257</v>
      </c>
      <c r="G44" s="1">
        <f t="shared" si="5"/>
        <v>24.037240795598816</v>
      </c>
      <c r="H44" s="1">
        <f aca="true" t="shared" si="8" ref="H44:H71">B44-D44</f>
        <v>218</v>
      </c>
      <c r="I44" s="1">
        <f t="shared" si="6"/>
        <v>1795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>
        <f>3.2</f>
        <v>3.2</v>
      </c>
      <c r="E46" s="1">
        <f>D46/D43*100</f>
        <v>0.5265756129669246</v>
      </c>
      <c r="F46" s="1">
        <f t="shared" si="7"/>
        <v>43.83561643835617</v>
      </c>
      <c r="G46" s="1">
        <f t="shared" si="5"/>
        <v>13.973799126637557</v>
      </c>
      <c r="H46" s="1">
        <f t="shared" si="8"/>
        <v>4.1</v>
      </c>
      <c r="I46" s="1">
        <f t="shared" si="6"/>
        <v>19.7</v>
      </c>
    </row>
    <row r="47" spans="1:9" ht="18">
      <c r="A47" s="31" t="s">
        <v>0</v>
      </c>
      <c r="B47" s="52">
        <v>96.2</v>
      </c>
      <c r="C47" s="53">
        <v>229.5</v>
      </c>
      <c r="D47" s="54">
        <f>23.1+2.7+0.5</f>
        <v>26.3</v>
      </c>
      <c r="E47" s="1">
        <f>D47/D43*100</f>
        <v>4.327793319071911</v>
      </c>
      <c r="F47" s="1">
        <f t="shared" si="7"/>
        <v>27.33887733887734</v>
      </c>
      <c r="G47" s="1">
        <f t="shared" si="5"/>
        <v>11.459694989106755</v>
      </c>
      <c r="H47" s="1">
        <f t="shared" si="8"/>
        <v>69.9</v>
      </c>
      <c r="I47" s="1">
        <f t="shared" si="6"/>
        <v>203.2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10.199999999999932</v>
      </c>
      <c r="E48" s="1">
        <f>D48/D43*100</f>
        <v>1.6784597663320608</v>
      </c>
      <c r="F48" s="1">
        <f t="shared" si="7"/>
        <v>37.638376383763564</v>
      </c>
      <c r="G48" s="1">
        <f t="shared" si="5"/>
        <v>7.594936708860719</v>
      </c>
      <c r="H48" s="1">
        <f t="shared" si="8"/>
        <v>16.900000000000087</v>
      </c>
      <c r="I48" s="1">
        <f t="shared" si="6"/>
        <v>124.09999999999988</v>
      </c>
    </row>
    <row r="49" spans="1:9" ht="18.75" thickBot="1">
      <c r="A49" s="30" t="s">
        <v>4</v>
      </c>
      <c r="B49" s="55">
        <v>2062.1</v>
      </c>
      <c r="C49" s="56">
        <v>6186.2</v>
      </c>
      <c r="D49" s="57">
        <f>282.8+343.5+104.6+27.4+31.1+70.8+315.1+27.8+66.3</f>
        <v>1269.3999999999999</v>
      </c>
      <c r="E49" s="3">
        <f>D49/D134*100</f>
        <v>1.8760955221410012</v>
      </c>
      <c r="F49" s="3">
        <f>D49/B49*100</f>
        <v>61.55860530527132</v>
      </c>
      <c r="G49" s="3">
        <f t="shared" si="5"/>
        <v>20.519866800297436</v>
      </c>
      <c r="H49" s="3">
        <f>B49-D49</f>
        <v>792.7</v>
      </c>
      <c r="I49" s="3">
        <f t="shared" si="6"/>
        <v>4916.8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282.8+343.5+279.8</f>
        <v>906.0999999999999</v>
      </c>
      <c r="E50" s="1">
        <f>D50/D49*100</f>
        <v>71.38017961241532</v>
      </c>
      <c r="F50" s="1">
        <f t="shared" si="7"/>
        <v>70.3603043950924</v>
      </c>
      <c r="G50" s="1">
        <f t="shared" si="5"/>
        <v>23.453434798364132</v>
      </c>
      <c r="H50" s="1">
        <f t="shared" si="8"/>
        <v>381.70000000000005</v>
      </c>
      <c r="I50" s="1">
        <f t="shared" si="6"/>
        <v>2957.3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2.4+4.2</f>
        <v>6.6</v>
      </c>
      <c r="E52" s="1">
        <f>D52/D49*100</f>
        <v>0.5199306759098787</v>
      </c>
      <c r="F52" s="1">
        <f t="shared" si="7"/>
        <v>14.56953642384106</v>
      </c>
      <c r="G52" s="1">
        <f t="shared" si="5"/>
        <v>4.211869814932993</v>
      </c>
      <c r="H52" s="1">
        <f t="shared" si="8"/>
        <v>38.699999999999996</v>
      </c>
      <c r="I52" s="1">
        <f t="shared" si="6"/>
        <v>150.1</v>
      </c>
    </row>
    <row r="53" spans="1:9" ht="18">
      <c r="A53" s="31" t="s">
        <v>0</v>
      </c>
      <c r="B53" s="52">
        <v>136.9</v>
      </c>
      <c r="C53" s="53">
        <v>288.6</v>
      </c>
      <c r="D53" s="54">
        <f>6+11</f>
        <v>17</v>
      </c>
      <c r="E53" s="1">
        <f>D53/D49*100</f>
        <v>1.339215377343627</v>
      </c>
      <c r="F53" s="1">
        <f t="shared" si="7"/>
        <v>12.41782322863404</v>
      </c>
      <c r="G53" s="1">
        <f t="shared" si="5"/>
        <v>5.89050589050589</v>
      </c>
      <c r="H53" s="1">
        <f t="shared" si="8"/>
        <v>119.9</v>
      </c>
      <c r="I53" s="1">
        <f t="shared" si="6"/>
        <v>271.6</v>
      </c>
    </row>
    <row r="54" spans="1:9" ht="18.75" thickBot="1">
      <c r="A54" s="31" t="s">
        <v>36</v>
      </c>
      <c r="B54" s="53">
        <f>B49-B50-B53-B52-B51</f>
        <v>592.1</v>
      </c>
      <c r="C54" s="53">
        <f>C49-C50-C53-C52-C51</f>
        <v>1877.4999999999998</v>
      </c>
      <c r="D54" s="53">
        <f>D49-D50-D53-D52-D51</f>
        <v>339.69999999999993</v>
      </c>
      <c r="E54" s="1">
        <f>D54/D49*100</f>
        <v>26.760674334331174</v>
      </c>
      <c r="F54" s="1">
        <f t="shared" si="7"/>
        <v>57.372065529471364</v>
      </c>
      <c r="G54" s="1">
        <f t="shared" si="5"/>
        <v>18.093209054593874</v>
      </c>
      <c r="H54" s="1">
        <f t="shared" si="8"/>
        <v>252.4000000000001</v>
      </c>
      <c r="I54" s="1">
        <f>C54-D54</f>
        <v>1537.7999999999997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396.7</v>
      </c>
      <c r="C56" s="56">
        <f>2265.7-971.7</f>
        <v>1293.9999999999998</v>
      </c>
      <c r="D56" s="57">
        <f>128-60.9+102.5+11.8+75.2+16.7</f>
        <v>273.3</v>
      </c>
      <c r="E56" s="3">
        <f>D56/D134*100</f>
        <v>0.40392067606832804</v>
      </c>
      <c r="F56" s="3">
        <f>D56/B56*100</f>
        <v>68.89337030501639</v>
      </c>
      <c r="G56" s="3">
        <f t="shared" si="5"/>
        <v>21.12055641421948</v>
      </c>
      <c r="H56" s="3">
        <f>B56-D56</f>
        <v>123.39999999999998</v>
      </c>
      <c r="I56" s="3">
        <f t="shared" si="6"/>
        <v>1020.6999999999998</v>
      </c>
    </row>
    <row r="57" spans="1:9" ht="18">
      <c r="A57" s="31" t="s">
        <v>3</v>
      </c>
      <c r="B57" s="52">
        <v>278.6</v>
      </c>
      <c r="C57" s="53">
        <f>1451.2-795</f>
        <v>656.2</v>
      </c>
      <c r="D57" s="54">
        <f>128-60.9+102.5+75.2</f>
        <v>244.8</v>
      </c>
      <c r="E57" s="1">
        <f>D57/D56*100</f>
        <v>89.57189901207464</v>
      </c>
      <c r="F57" s="1">
        <f t="shared" si="7"/>
        <v>87.86791098348887</v>
      </c>
      <c r="G57" s="1">
        <f t="shared" si="5"/>
        <v>37.30569948186528</v>
      </c>
      <c r="H57" s="1">
        <f t="shared" si="8"/>
        <v>33.80000000000001</v>
      </c>
      <c r="I57" s="1">
        <f t="shared" si="6"/>
        <v>411.40000000000003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75.3</v>
      </c>
      <c r="C59" s="53">
        <f>284.4-144.7</f>
        <v>139.7</v>
      </c>
      <c r="D59" s="54">
        <f>4.5+0.1</f>
        <v>4.6</v>
      </c>
      <c r="E59" s="1">
        <f>D59/D56*100</f>
        <v>1.6831320892791803</v>
      </c>
      <c r="F59" s="1">
        <f t="shared" si="7"/>
        <v>6.108897742363877</v>
      </c>
      <c r="G59" s="1">
        <f t="shared" si="5"/>
        <v>3.2927702219040804</v>
      </c>
      <c r="H59" s="1">
        <f t="shared" si="8"/>
        <v>70.7</v>
      </c>
      <c r="I59" s="1">
        <f t="shared" si="6"/>
        <v>135.1</v>
      </c>
    </row>
    <row r="60" spans="1:9" ht="18">
      <c r="A60" s="31" t="s">
        <v>15</v>
      </c>
      <c r="B60" s="52">
        <v>17.9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17.9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24.89999999999997</v>
      </c>
      <c r="C61" s="53">
        <f>C56-C57-C59-C60-C58</f>
        <v>58.59999999999974</v>
      </c>
      <c r="D61" s="53">
        <f>D56-D57-D59-D60-D58</f>
        <v>23.9</v>
      </c>
      <c r="E61" s="1">
        <f>D61/D56*100</f>
        <v>8.744968898646176</v>
      </c>
      <c r="F61" s="1">
        <f t="shared" si="7"/>
        <v>95.983935742972</v>
      </c>
      <c r="G61" s="1">
        <f t="shared" si="5"/>
        <v>40.784982935153764</v>
      </c>
      <c r="H61" s="1">
        <f t="shared" si="8"/>
        <v>0.9999999999999716</v>
      </c>
      <c r="I61" s="1">
        <f t="shared" si="6"/>
        <v>34.69999999999974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7495.8</v>
      </c>
      <c r="C87" s="56">
        <v>22487.4</v>
      </c>
      <c r="D87" s="57">
        <f>3.8+55.8+884+208.9+0.4+11.9+10.3+22.7+60.3+781.1+1004.9+29.9+24.2+11.3+0.5+128.1+69.2+31.5+41.9+1269.3+95.4+24</f>
        <v>4769.4</v>
      </c>
      <c r="E87" s="3">
        <f>D87/D134*100</f>
        <v>7.0488813481166614</v>
      </c>
      <c r="F87" s="3">
        <f aca="true" t="shared" si="11" ref="F87:F92">D87/B87*100</f>
        <v>63.62763147362522</v>
      </c>
      <c r="G87" s="3">
        <f t="shared" si="9"/>
        <v>21.20921049120841</v>
      </c>
      <c r="H87" s="3">
        <f aca="true" t="shared" si="12" ref="H87:H92">B87-D87</f>
        <v>2726.4000000000005</v>
      </c>
      <c r="I87" s="3">
        <f t="shared" si="10"/>
        <v>17718</v>
      </c>
    </row>
    <row r="88" spans="1:9" ht="18">
      <c r="A88" s="31" t="s">
        <v>3</v>
      </c>
      <c r="B88" s="52">
        <v>6267.7</v>
      </c>
      <c r="C88" s="53">
        <v>18878.8</v>
      </c>
      <c r="D88" s="54">
        <f>3.8+55.8+877.5+206+1.6+755.1+834.4+26.6+41.3+1268.7+0.5+8.5</f>
        <v>4079.8</v>
      </c>
      <c r="E88" s="1">
        <f>D88/D87*100</f>
        <v>85.54115821696651</v>
      </c>
      <c r="F88" s="1">
        <f t="shared" si="11"/>
        <v>65.09245815849515</v>
      </c>
      <c r="G88" s="1">
        <f t="shared" si="9"/>
        <v>21.610483717185417</v>
      </c>
      <c r="H88" s="1">
        <f t="shared" si="12"/>
        <v>2187.8999999999996</v>
      </c>
      <c r="I88" s="1">
        <f t="shared" si="10"/>
        <v>14799</v>
      </c>
    </row>
    <row r="89" spans="1:9" ht="18">
      <c r="A89" s="31" t="s">
        <v>34</v>
      </c>
      <c r="B89" s="52">
        <v>507.6</v>
      </c>
      <c r="C89" s="53">
        <v>1104.3</v>
      </c>
      <c r="D89" s="54">
        <f>125+55.5+51.3</f>
        <v>231.8</v>
      </c>
      <c r="E89" s="1">
        <f>D89/D87*100</f>
        <v>4.860150123705289</v>
      </c>
      <c r="F89" s="1">
        <f t="shared" si="11"/>
        <v>45.665878644602046</v>
      </c>
      <c r="G89" s="1">
        <f t="shared" si="9"/>
        <v>20.990672824413657</v>
      </c>
      <c r="H89" s="1">
        <f t="shared" si="12"/>
        <v>275.8</v>
      </c>
      <c r="I89" s="1">
        <f t="shared" si="10"/>
        <v>872.5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720.5000000000003</v>
      </c>
      <c r="C91" s="53">
        <f>C87-C88-C89-C90</f>
        <v>2504.300000000002</v>
      </c>
      <c r="D91" s="53">
        <f>D87-D88-D89-D90</f>
        <v>457.79999999999944</v>
      </c>
      <c r="E91" s="1">
        <f>D91/D87*100</f>
        <v>9.598691659328207</v>
      </c>
      <c r="F91" s="1">
        <f t="shared" si="11"/>
        <v>63.539208882720224</v>
      </c>
      <c r="G91" s="1">
        <f>D91/C91*100</f>
        <v>18.280557441201097</v>
      </c>
      <c r="H91" s="1">
        <f t="shared" si="12"/>
        <v>262.7000000000009</v>
      </c>
      <c r="I91" s="1">
        <f>C91-D91</f>
        <v>2046.5000000000025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7.747059640742634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111.6+19.4+112.6-0.1+0.9+99.9+111.6+6.9+7.2+47.9</f>
        <v>517.9</v>
      </c>
      <c r="E98" s="27">
        <f>D98/D134*100</f>
        <v>0.7654245083636556</v>
      </c>
      <c r="F98" s="27">
        <f>D98/B98*100</f>
        <v>66.54246434536812</v>
      </c>
      <c r="G98" s="27">
        <f aca="true" t="shared" si="13" ref="G98:G111">D98/C98*100</f>
        <v>22.180821448456033</v>
      </c>
      <c r="H98" s="27">
        <f>B98-D98</f>
        <v>260.4</v>
      </c>
      <c r="I98" s="27">
        <f aca="true" t="shared" si="14" ref="I98:I132">C98-D98</f>
        <v>1817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111.4+112.6+0.9+99.8+111.4+47.6</f>
        <v>483.70000000000005</v>
      </c>
      <c r="E100" s="1">
        <f>D100/D98*100</f>
        <v>93.39640857308362</v>
      </c>
      <c r="F100" s="1">
        <f aca="true" t="shared" si="15" ref="F100:F132">D100/B100*100</f>
        <v>72.43186582809226</v>
      </c>
      <c r="G100" s="1">
        <f t="shared" si="13"/>
        <v>23.815854258985723</v>
      </c>
      <c r="H100" s="1">
        <f>B100-D100</f>
        <v>184.0999999999999</v>
      </c>
      <c r="I100" s="1">
        <f t="shared" si="14"/>
        <v>1547.3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34.19999999999993</v>
      </c>
      <c r="E101" s="100">
        <f>D101/D98*100</f>
        <v>6.60359142691638</v>
      </c>
      <c r="F101" s="100">
        <f t="shared" si="15"/>
        <v>30.95022624434383</v>
      </c>
      <c r="G101" s="100">
        <f t="shared" si="13"/>
        <v>12.284482758620662</v>
      </c>
      <c r="H101" s="100">
        <f>B101-D101</f>
        <v>76.30000000000007</v>
      </c>
      <c r="I101" s="100">
        <f t="shared" si="14"/>
        <v>244.20000000000016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2440.7999999999997</v>
      </c>
      <c r="E102" s="98">
        <f>D102/D134*100</f>
        <v>3.607353041154684</v>
      </c>
      <c r="F102" s="98">
        <f>D102/B102*100</f>
        <v>73.72236317506342</v>
      </c>
      <c r="G102" s="98">
        <f t="shared" si="13"/>
        <v>31.13821345648457</v>
      </c>
      <c r="H102" s="98">
        <f>B102-D102</f>
        <v>870.0000000000005</v>
      </c>
      <c r="I102" s="98">
        <f t="shared" si="14"/>
        <v>5397.800000000001</v>
      </c>
    </row>
    <row r="103" spans="1:9" ht="37.5">
      <c r="A103" s="36" t="s">
        <v>70</v>
      </c>
      <c r="B103" s="82">
        <v>135.8</v>
      </c>
      <c r="C103" s="78">
        <v>407.4</v>
      </c>
      <c r="D103" s="83">
        <f>1.4</f>
        <v>1.4</v>
      </c>
      <c r="E103" s="6">
        <f>D103/D102*100</f>
        <v>0.057358243198951164</v>
      </c>
      <c r="F103" s="6">
        <f t="shared" si="15"/>
        <v>1.0309278350515463</v>
      </c>
      <c r="G103" s="6">
        <f t="shared" si="13"/>
        <v>0.3436426116838488</v>
      </c>
      <c r="H103" s="6">
        <f aca="true" t="shared" si="16" ref="H103:H132">B103-D103</f>
        <v>134.4</v>
      </c>
      <c r="I103" s="6">
        <f t="shared" si="14"/>
        <v>406</v>
      </c>
    </row>
    <row r="104" spans="1:9" ht="18">
      <c r="A104" s="31" t="s">
        <v>34</v>
      </c>
      <c r="B104" s="85">
        <v>86.5</v>
      </c>
      <c r="C104" s="54">
        <v>259.5</v>
      </c>
      <c r="D104" s="86">
        <f>1.4</f>
        <v>1.4</v>
      </c>
      <c r="E104" s="1"/>
      <c r="F104" s="1">
        <f t="shared" si="15"/>
        <v>1.6184971098265895</v>
      </c>
      <c r="G104" s="1">
        <f t="shared" si="13"/>
        <v>0.5394990366088631</v>
      </c>
      <c r="H104" s="1">
        <f t="shared" si="16"/>
        <v>85.1</v>
      </c>
      <c r="I104" s="1">
        <f t="shared" si="14"/>
        <v>258.1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>
        <f>5.5</f>
        <v>5.5</v>
      </c>
      <c r="E108" s="6">
        <f>D108/D102*100</f>
        <v>0.22533595542445103</v>
      </c>
      <c r="F108" s="6">
        <f t="shared" si="15"/>
        <v>42.96875</v>
      </c>
      <c r="G108" s="6">
        <f t="shared" si="13"/>
        <v>14.322916666666668</v>
      </c>
      <c r="H108" s="6">
        <f t="shared" si="16"/>
        <v>7.300000000000001</v>
      </c>
      <c r="I108" s="6">
        <f t="shared" si="14"/>
        <v>32.9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>
        <v>4.9</v>
      </c>
      <c r="E112" s="6">
        <f>D112/D102*100</f>
        <v>0.2007538511963291</v>
      </c>
      <c r="F112" s="6">
        <f>D112/B112*100</f>
        <v>35</v>
      </c>
      <c r="G112" s="6">
        <f aca="true" t="shared" si="17" ref="G112:G132">D112/C112*100</f>
        <v>11.63895486935867</v>
      </c>
      <c r="H112" s="6">
        <f t="shared" si="16"/>
        <v>9.1</v>
      </c>
      <c r="I112" s="6">
        <f t="shared" si="14"/>
        <v>37.2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>
        <f>13.5</f>
        <v>13.5</v>
      </c>
      <c r="E113" s="6">
        <f>D113/D102*100</f>
        <v>0.5530973451327434</v>
      </c>
      <c r="F113" s="6">
        <f t="shared" si="15"/>
        <v>55.10204081632652</v>
      </c>
      <c r="G113" s="6">
        <f t="shared" si="17"/>
        <v>18.392370572207085</v>
      </c>
      <c r="H113" s="6">
        <f t="shared" si="16"/>
        <v>11</v>
      </c>
      <c r="I113" s="6">
        <f t="shared" si="14"/>
        <v>59.900000000000006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>
        <f>13.5</f>
        <v>13.5</v>
      </c>
      <c r="E114" s="1"/>
      <c r="F114" s="1">
        <f t="shared" si="15"/>
        <v>58.69565217391305</v>
      </c>
      <c r="G114" s="1">
        <f t="shared" si="17"/>
        <v>20.029673590504448</v>
      </c>
      <c r="H114" s="1">
        <f t="shared" si="16"/>
        <v>9.5</v>
      </c>
      <c r="I114" s="1">
        <f t="shared" si="14"/>
        <v>53.900000000000006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>
        <f>16.2</f>
        <v>16.2</v>
      </c>
      <c r="E116" s="21">
        <f>D116/D102*100</f>
        <v>0.6637168141592921</v>
      </c>
      <c r="F116" s="6">
        <f t="shared" si="15"/>
        <v>87.56756756756756</v>
      </c>
      <c r="G116" s="6">
        <f t="shared" si="17"/>
        <v>29.24187725631769</v>
      </c>
      <c r="H116" s="6">
        <f t="shared" si="16"/>
        <v>2.3000000000000007</v>
      </c>
      <c r="I116" s="6">
        <f t="shared" si="14"/>
        <v>39.2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>
        <f>196.6+25</f>
        <v>221.6</v>
      </c>
      <c r="E117" s="21">
        <f>D117/D102*100</f>
        <v>9.0789904949197</v>
      </c>
      <c r="F117" s="6">
        <f t="shared" si="15"/>
        <v>51.403386685223836</v>
      </c>
      <c r="G117" s="6">
        <f t="shared" si="17"/>
        <v>17.135787194556137</v>
      </c>
      <c r="H117" s="6">
        <f t="shared" si="16"/>
        <v>209.50000000000003</v>
      </c>
      <c r="I117" s="6">
        <f t="shared" si="14"/>
        <v>1071.6000000000001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>
        <f>0.5</f>
        <v>0.5</v>
      </c>
      <c r="E123" s="21">
        <f>D123/D102*100</f>
        <v>0.020485086856768274</v>
      </c>
      <c r="F123" s="6">
        <f t="shared" si="15"/>
        <v>5.319148936170213</v>
      </c>
      <c r="G123" s="6">
        <f t="shared" si="17"/>
        <v>1.773049645390071</v>
      </c>
      <c r="H123" s="6">
        <f t="shared" si="16"/>
        <v>8.9</v>
      </c>
      <c r="I123" s="6">
        <f t="shared" si="14"/>
        <v>27.7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21.4+1.2+34.6+22.6+3.4</f>
        <v>83.20000000000002</v>
      </c>
      <c r="E126" s="21">
        <f>D126/D102*100</f>
        <v>3.4087184529662418</v>
      </c>
      <c r="F126" s="6">
        <f t="shared" si="15"/>
        <v>61.08663729809106</v>
      </c>
      <c r="G126" s="6">
        <f t="shared" si="17"/>
        <v>20.35723024223147</v>
      </c>
      <c r="H126" s="6">
        <f t="shared" si="16"/>
        <v>52.99999999999997</v>
      </c>
      <c r="I126" s="6">
        <f t="shared" si="14"/>
        <v>325.5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21.4+1.2+34.6+22.6</f>
        <v>79.80000000000001</v>
      </c>
      <c r="E127" s="1">
        <f>D127/D126*100</f>
        <v>95.91346153846153</v>
      </c>
      <c r="F127" s="1">
        <f>D127/B127*100</f>
        <v>69.69432314410481</v>
      </c>
      <c r="G127" s="1">
        <f t="shared" si="17"/>
        <v>22.702702702702705</v>
      </c>
      <c r="H127" s="1">
        <f t="shared" si="16"/>
        <v>34.69999999999999</v>
      </c>
      <c r="I127" s="1">
        <f t="shared" si="14"/>
        <v>271.7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>
        <v>3.4</v>
      </c>
      <c r="E128" s="1">
        <f>D128/D126*100</f>
        <v>4.086538461538461</v>
      </c>
      <c r="F128" s="1">
        <f>D128/B128*100</f>
        <v>40</v>
      </c>
      <c r="G128" s="1">
        <f>D128/C128*100</f>
        <v>21.935483870967744</v>
      </c>
      <c r="H128" s="1">
        <f t="shared" si="16"/>
        <v>5.1</v>
      </c>
      <c r="I128" s="1">
        <f t="shared" si="14"/>
        <v>12.1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>
        <f>1513.1+580.9</f>
        <v>2094</v>
      </c>
      <c r="E129" s="21">
        <f>D129/D102*100</f>
        <v>85.79154375614554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2094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3008.5999999999995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67661.8</v>
      </c>
      <c r="E134" s="40">
        <v>100</v>
      </c>
      <c r="F134" s="3">
        <f>D134/B134*100</f>
        <v>63.85526022732849</v>
      </c>
      <c r="G134" s="3">
        <f aca="true" t="shared" si="18" ref="G134:G140">D134/C134*100</f>
        <v>21.426207741286216</v>
      </c>
      <c r="H134" s="3">
        <f aca="true" t="shared" si="19" ref="H134:H140">B134-D134</f>
        <v>38299.40000000001</v>
      </c>
      <c r="I134" s="3">
        <f aca="true" t="shared" si="20" ref="I134:I140">C134-D134</f>
        <v>248128.10000000003</v>
      </c>
      <c r="K134" s="49"/>
      <c r="L134" s="50"/>
    </row>
    <row r="135" spans="1:12" ht="18.75">
      <c r="A135" s="25" t="s">
        <v>5</v>
      </c>
      <c r="B135" s="70">
        <f>B7+B18+B32+B50+B57+B88+B110+B114+B44+B127</f>
        <v>75061.3</v>
      </c>
      <c r="C135" s="70">
        <f>C7+C18+C32+C50+C57+C88+C110+C114+C44+C127</f>
        <v>227074.3</v>
      </c>
      <c r="D135" s="70">
        <f>D7+D18+D32+D50+D57+D88+D110+D114+D44+D127</f>
        <v>52517.100000000006</v>
      </c>
      <c r="E135" s="6">
        <f>D135/D134*100</f>
        <v>77.61706014324183</v>
      </c>
      <c r="F135" s="6">
        <f aca="true" t="shared" si="21" ref="F135:F146">D135/B135*100</f>
        <v>69.96561477086061</v>
      </c>
      <c r="G135" s="6">
        <f t="shared" si="18"/>
        <v>23.12771634658788</v>
      </c>
      <c r="H135" s="6">
        <f t="shared" si="19"/>
        <v>22544.199999999997</v>
      </c>
      <c r="I135" s="20">
        <f t="shared" si="20"/>
        <v>174557.19999999998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11560.699999999999</v>
      </c>
      <c r="C136" s="71">
        <f>C10+C21+C34+C53+C59+C89+C47+C128+C104+C107</f>
        <v>31832.1</v>
      </c>
      <c r="D136" s="71">
        <f>D10+D21+D34+D53+D59+D89+D47+D128+D104+D107</f>
        <v>827.7</v>
      </c>
      <c r="E136" s="6">
        <f>D136/D134*100</f>
        <v>1.223289950902873</v>
      </c>
      <c r="F136" s="6">
        <f t="shared" si="21"/>
        <v>7.1596010622194175</v>
      </c>
      <c r="G136" s="6">
        <f t="shared" si="18"/>
        <v>2.600205452986137</v>
      </c>
      <c r="H136" s="6">
        <f t="shared" si="19"/>
        <v>10732.999999999998</v>
      </c>
      <c r="I136" s="20">
        <f t="shared" si="20"/>
        <v>31004.399999999998</v>
      </c>
      <c r="K136" s="49"/>
      <c r="L136" s="106"/>
    </row>
    <row r="137" spans="1:12" ht="18.75">
      <c r="A137" s="25" t="s">
        <v>1</v>
      </c>
      <c r="B137" s="70">
        <f>B20+B9+B52+B46+B58+B33+B99</f>
        <v>3487.3</v>
      </c>
      <c r="C137" s="70">
        <f>C20+C9+C52+C46+C58+C33+C99</f>
        <v>10146.300000000001</v>
      </c>
      <c r="D137" s="70">
        <f>D20+D9+D52+D46+D58+D33+D99</f>
        <v>2616.7999999999997</v>
      </c>
      <c r="E137" s="6">
        <f>D137/D134*100</f>
        <v>3.867470271260888</v>
      </c>
      <c r="F137" s="6">
        <f t="shared" si="21"/>
        <v>75.03799501046655</v>
      </c>
      <c r="G137" s="6">
        <f t="shared" si="18"/>
        <v>25.79068231769216</v>
      </c>
      <c r="H137" s="6">
        <f t="shared" si="19"/>
        <v>870.5000000000005</v>
      </c>
      <c r="I137" s="20">
        <f t="shared" si="20"/>
        <v>7529.500000000002</v>
      </c>
      <c r="K137" s="49"/>
      <c r="L137" s="50"/>
    </row>
    <row r="138" spans="1:12" ht="21" customHeight="1">
      <c r="A138" s="25" t="s">
        <v>15</v>
      </c>
      <c r="B138" s="70">
        <f>B11+B22+B100+B60+B36+B90</f>
        <v>938.6999999999999</v>
      </c>
      <c r="C138" s="70">
        <f>C11+C22+C100+C60+C36+C90</f>
        <v>3397.9</v>
      </c>
      <c r="D138" s="70">
        <f>D11+D22+D100+D60+D36+D90</f>
        <v>706.7</v>
      </c>
      <c r="E138" s="6">
        <f>D138/D134*100</f>
        <v>1.044459355204857</v>
      </c>
      <c r="F138" s="6">
        <f t="shared" si="21"/>
        <v>75.28496857355918</v>
      </c>
      <c r="G138" s="6">
        <f t="shared" si="18"/>
        <v>20.798140027664147</v>
      </c>
      <c r="H138" s="6">
        <f t="shared" si="19"/>
        <v>231.9999999999999</v>
      </c>
      <c r="I138" s="20">
        <f t="shared" si="20"/>
        <v>2691.2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418.80000000000007</v>
      </c>
      <c r="E139" s="6">
        <f>D139/D134*100</f>
        <v>0.6189607725481735</v>
      </c>
      <c r="F139" s="6">
        <f t="shared" si="21"/>
        <v>39.77585715642512</v>
      </c>
      <c r="G139" s="6">
        <f t="shared" si="18"/>
        <v>12.180083759888321</v>
      </c>
      <c r="H139" s="6">
        <f t="shared" si="19"/>
        <v>634.1</v>
      </c>
      <c r="I139" s="20">
        <f t="shared" si="20"/>
        <v>3019.6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13860.300000000012</v>
      </c>
      <c r="C140" s="70">
        <f>C134-C135-C136-C137-C138-C139</f>
        <v>39900.90000000003</v>
      </c>
      <c r="D140" s="70">
        <f>D134-D135-D136-D137-D138-D139</f>
        <v>10574.699999999997</v>
      </c>
      <c r="E140" s="6">
        <f>D140/D134*100</f>
        <v>15.628759506841375</v>
      </c>
      <c r="F140" s="6">
        <f t="shared" si="21"/>
        <v>76.29488539209099</v>
      </c>
      <c r="G140" s="46">
        <f t="shared" si="18"/>
        <v>26.502409720081477</v>
      </c>
      <c r="H140" s="6">
        <f t="shared" si="19"/>
        <v>3285.600000000015</v>
      </c>
      <c r="I140" s="6">
        <f t="shared" si="20"/>
        <v>29326.200000000033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368.2+450.3+93.2+4.2+135.3+28.3</f>
        <v>1079.5</v>
      </c>
      <c r="E146" s="21"/>
      <c r="F146" s="6">
        <f t="shared" si="21"/>
        <v>73.92822900972469</v>
      </c>
      <c r="G146" s="6">
        <f t="shared" si="22"/>
        <v>24.642743003241563</v>
      </c>
      <c r="H146" s="6">
        <f t="shared" si="24"/>
        <v>380.70000000000005</v>
      </c>
      <c r="I146" s="6">
        <f t="shared" si="23"/>
        <v>3301.1000000000004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68741.3</v>
      </c>
      <c r="E151" s="27"/>
      <c r="F151" s="3">
        <f>D151/B151*100</f>
        <v>62.938381248855514</v>
      </c>
      <c r="G151" s="3">
        <f t="shared" si="22"/>
        <v>21.114391209649895</v>
      </c>
      <c r="H151" s="3">
        <f>B151-D151</f>
        <v>40478.70000000001</v>
      </c>
      <c r="I151" s="3">
        <f t="shared" si="23"/>
        <v>256824.80000000005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67661.8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67661.8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2014-01-31T12:26:39Z</cp:lastPrinted>
  <dcterms:created xsi:type="dcterms:W3CDTF">2000-06-20T04:48:00Z</dcterms:created>
  <dcterms:modified xsi:type="dcterms:W3CDTF">2014-02-19T14:59:11Z</dcterms:modified>
  <cp:category/>
  <cp:version/>
  <cp:contentType/>
  <cp:contentStatus/>
</cp:coreProperties>
</file>